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13_ncr:1_{07516CC7-E099-4D35-B9DF-CAA4D95F5289}" xr6:coauthVersionLast="47" xr6:coauthVersionMax="47" xr10:uidLastSave="{00000000-0000-0000-0000-000000000000}"/>
  <workbookProtection workbookAlgorithmName="SHA-512" workbookHashValue="7rVPftBrOpT+j26iNihZpyHNyY+hHniQgoXCuG55Btf3OKQElaXzD2Py+vHyQnAeSPM3UDSf7CaVR9PJ9u9Ogw==" workbookSaltValue="IW5WykTjnm8x52uDJDUxsw==" workbookSpinCount="100000" lockStructure="1"/>
  <bookViews>
    <workbookView xWindow="-111" yWindow="-111" windowWidth="26806" windowHeight="14456" xr2:uid="{2053C13B-C3E6-4BC9-8E86-FF891E4F13CF}"/>
  </bookViews>
  <sheets>
    <sheet name="Tableau de reporting" sheetId="1" r:id="rId1"/>
    <sheet name="Mot de passe" sheetId="2" r:id="rId2"/>
  </sheets>
  <definedNames>
    <definedName name="_xlnm.Print_Area" localSheetId="0">'Tableau de reporting'!$A$1:$Q$34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Q28" i="1"/>
  <c r="Q27" i="1"/>
  <c r="Q26" i="1"/>
  <c r="Q24" i="1"/>
  <c r="Q23" i="1"/>
  <c r="Q22" i="1"/>
  <c r="Q21" i="1"/>
  <c r="Q20" i="1"/>
  <c r="Q19" i="1"/>
  <c r="Q18" i="1"/>
  <c r="Q17" i="1"/>
  <c r="Q16" i="1"/>
  <c r="Q15" i="1"/>
  <c r="Q13" i="1"/>
  <c r="Q12" i="1"/>
  <c r="Q8" i="1"/>
  <c r="E9" i="1"/>
  <c r="F9" i="1"/>
  <c r="G9" i="1"/>
  <c r="H9" i="1"/>
  <c r="I9" i="1"/>
  <c r="J9" i="1"/>
  <c r="K9" i="1"/>
  <c r="L9" i="1"/>
  <c r="M9" i="1"/>
  <c r="N9" i="1"/>
  <c r="O9" i="1"/>
  <c r="D9" i="1"/>
  <c r="E7" i="1"/>
  <c r="F7" i="1"/>
  <c r="G7" i="1"/>
  <c r="H7" i="1"/>
  <c r="I7" i="1"/>
  <c r="J7" i="1"/>
  <c r="K7" i="1"/>
  <c r="L7" i="1"/>
  <c r="M7" i="1"/>
  <c r="N7" i="1"/>
  <c r="O7" i="1"/>
  <c r="D7" i="1"/>
  <c r="P29" i="1"/>
  <c r="P28" i="1"/>
  <c r="P27" i="1"/>
  <c r="P22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11" i="1"/>
  <c r="O14" i="1" s="1"/>
  <c r="N11" i="1"/>
  <c r="M11" i="1"/>
  <c r="M14" i="1" s="1"/>
  <c r="L11" i="1"/>
  <c r="L14" i="1" s="1"/>
  <c r="K11" i="1"/>
  <c r="K14" i="1" s="1"/>
  <c r="J11" i="1"/>
  <c r="J14" i="1" s="1"/>
  <c r="I11" i="1"/>
  <c r="H11" i="1"/>
  <c r="H14" i="1" s="1"/>
  <c r="G11" i="1"/>
  <c r="G14" i="1" s="1"/>
  <c r="F11" i="1"/>
  <c r="F14" i="1" s="1"/>
  <c r="E11" i="1"/>
  <c r="E14" i="1" s="1"/>
  <c r="D11" i="1"/>
  <c r="D14" i="1" s="1"/>
  <c r="C11" i="1"/>
  <c r="B11" i="1"/>
  <c r="B14" i="1" s="1"/>
  <c r="P8" i="1"/>
  <c r="P9" i="1" s="1"/>
  <c r="P12" i="1"/>
  <c r="P13" i="1"/>
  <c r="P15" i="1"/>
  <c r="P16" i="1"/>
  <c r="P17" i="1"/>
  <c r="P18" i="1"/>
  <c r="P19" i="1"/>
  <c r="P20" i="1"/>
  <c r="P21" i="1"/>
  <c r="P24" i="1"/>
  <c r="P26" i="1"/>
  <c r="P6" i="1"/>
  <c r="P7" i="1" s="1"/>
  <c r="Q6" i="1" l="1"/>
  <c r="L25" i="1"/>
  <c r="L30" i="1" s="1"/>
  <c r="P23" i="1"/>
  <c r="B25" i="1"/>
  <c r="B30" i="1" s="1"/>
  <c r="G25" i="1"/>
  <c r="G30" i="1" s="1"/>
  <c r="M25" i="1"/>
  <c r="M30" i="1" s="1"/>
  <c r="H25" i="1"/>
  <c r="H30" i="1" s="1"/>
  <c r="O25" i="1"/>
  <c r="O30" i="1" s="1"/>
  <c r="F25" i="1"/>
  <c r="F30" i="1" s="1"/>
  <c r="E25" i="1"/>
  <c r="E30" i="1" s="1"/>
  <c r="I14" i="1"/>
  <c r="I25" i="1" s="1"/>
  <c r="I30" i="1" s="1"/>
  <c r="N14" i="1"/>
  <c r="P14" i="1" s="1"/>
  <c r="Q14" i="1" s="1"/>
  <c r="C14" i="1"/>
  <c r="C25" i="1" s="1"/>
  <c r="C30" i="1" s="1"/>
  <c r="K25" i="1"/>
  <c r="K30" i="1" s="1"/>
  <c r="J25" i="1"/>
  <c r="J30" i="1" s="1"/>
  <c r="D25" i="1"/>
  <c r="D30" i="1" s="1"/>
  <c r="P11" i="1"/>
  <c r="Q11" i="1" s="1"/>
  <c r="N25" i="1" l="1"/>
  <c r="N30" i="1" s="1"/>
  <c r="P25" i="1"/>
  <c r="P30" i="1" l="1"/>
  <c r="Q30" i="1" s="1"/>
  <c r="Q25" i="1"/>
</calcChain>
</file>

<file path=xl/sharedStrings.xml><?xml version="1.0" encoding="utf-8"?>
<sst xmlns="http://schemas.openxmlformats.org/spreadsheetml/2006/main" count="49" uniqueCount="48">
  <si>
    <t>Unités vendues</t>
  </si>
  <si>
    <t>Ventes</t>
  </si>
  <si>
    <t>Marge brute</t>
  </si>
  <si>
    <t>Charges de personnel</t>
  </si>
  <si>
    <t>Assurances</t>
  </si>
  <si>
    <t>Energies et déchets</t>
  </si>
  <si>
    <t>Administration, informatique</t>
  </si>
  <si>
    <t>Charges immobilier</t>
  </si>
  <si>
    <t>Charges véhicules</t>
  </si>
  <si>
    <t>Marketing et publicité</t>
  </si>
  <si>
    <t>Total charges d'exploitation</t>
  </si>
  <si>
    <t>Marge commerciale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</si>
  <si>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</si>
  <si>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</si>
  <si>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</si>
  <si>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</si>
  <si>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</si>
  <si>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</si>
  <si>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</si>
  <si>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</si>
  <si>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</si>
  <si>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</si>
  <si>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</si>
  <si>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</si>
  <si>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Taux de marque</t>
  </si>
  <si>
    <t>% de l'objectif annuel</t>
  </si>
  <si>
    <t>Excédent brut d'exploitation</t>
  </si>
  <si>
    <t>Amortissements</t>
  </si>
  <si>
    <t>Frais bancaires</t>
  </si>
  <si>
    <t>Impôts et taxes</t>
  </si>
  <si>
    <t>Résultat</t>
  </si>
  <si>
    <t>BUDGET PREVI</t>
  </si>
  <si>
    <t>TOTAL ANNEE</t>
  </si>
  <si>
    <t>Etat des stocks :</t>
  </si>
  <si>
    <t>Ecart au budget</t>
  </si>
  <si>
    <t>Rappel année N-1</t>
  </si>
  <si>
    <t>Produits finis €</t>
  </si>
  <si>
    <t>Composants et matières €</t>
  </si>
  <si>
    <t>Tableau de reporting</t>
  </si>
  <si>
    <t>Vous souhaitez obtenir le mot de passe de ce document ?</t>
  </si>
  <si>
    <t>Cliquez ici :</t>
  </si>
  <si>
    <t>(ou recopiez le lien en cas de problème)</t>
  </si>
  <si>
    <t>Le mot de passe sera à entrer dans le menu Révision : "Ôter la protection de la feuille" ainsi que "Protéger le classeur"</t>
  </si>
  <si>
    <t>BPE documents est une entreprise française.</t>
  </si>
  <si>
    <t>contact@business-plan-excel.fr</t>
  </si>
  <si>
    <t>© BPE documents</t>
  </si>
  <si>
    <t>Pour déverrouiller ce document, rendez-vous dans l'onglet suivant</t>
  </si>
  <si>
    <t>https://www.business-plan-excel.fr/produit/mot-de-passe-tableau-reporting-excel/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</si>
</sst>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0"/>
      <name val="Arial"/>
      <family val="2"/>
    </font>
    <font>
      <b/>
      <i/>
      <sz val="20"/>
      <color rgb="FFC00000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i/>
      <sz val="9"/>
      <color theme="1"/>
      <name val="Calibri"/>
      <family val="2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</font>
    <font>
      <b/>
      <i/>
      <sz val="11"/>
      <color rgb="FFC00000"/>
      <name val="Arial"/>
      <family val="2"/>
    </font>
    <font>
      <b/>
      <u/>
      <sz val="12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3" borderId="3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9" fontId="8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5" fillId="3" borderId="5" xfId="0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3" fontId="13" fillId="0" borderId="1" xfId="0" applyNumberFormat="1" applyFont="1" applyBorder="1" applyAlignment="1">
      <alignment vertical="center"/>
    </xf>
    <xf numFmtId="9" fontId="13" fillId="0" borderId="1" xfId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3" fontId="8" fillId="2" borderId="7" xfId="0" applyNumberFormat="1" applyFont="1" applyFill="1" applyBorder="1" applyAlignment="1">
      <alignment vertical="center"/>
    </xf>
    <xf numFmtId="3" fontId="1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10" fillId="2" borderId="7" xfId="0" applyNumberFormat="1" applyFont="1" applyFill="1" applyBorder="1" applyAlignment="1">
      <alignment vertical="center"/>
    </xf>
    <xf numFmtId="0" fontId="11" fillId="0" borderId="6" xfId="0" applyFont="1" applyBorder="1" applyAlignment="1">
      <alignment horizontal="right" vertical="center"/>
    </xf>
    <xf numFmtId="9" fontId="12" fillId="0" borderId="6" xfId="1" applyFont="1" applyFill="1" applyBorder="1" applyAlignment="1">
      <alignment vertical="center"/>
    </xf>
    <xf numFmtId="9" fontId="13" fillId="0" borderId="6" xfId="1" applyFont="1" applyFill="1" applyBorder="1" applyAlignment="1">
      <alignment vertical="center"/>
    </xf>
    <xf numFmtId="9" fontId="14" fillId="2" borderId="6" xfId="1" applyFont="1" applyFill="1" applyBorder="1" applyAlignment="1">
      <alignment vertical="center"/>
    </xf>
    <xf numFmtId="0" fontId="17" fillId="0" borderId="4" xfId="0" applyFont="1" applyBorder="1" applyAlignment="1">
      <alignment horizontal="right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7" fillId="7" borderId="3" xfId="0" applyFont="1" applyFill="1" applyBorder="1" applyAlignment="1">
      <alignment horizontal="right" vertical="center"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2" applyFont="1"/>
    <xf numFmtId="0" fontId="25" fillId="0" borderId="0" xfId="0" applyFont="1"/>
    <xf numFmtId="0" fontId="26" fillId="0" borderId="0" xfId="2" applyFont="1"/>
    <xf numFmtId="0" fontId="27" fillId="0" borderId="0" xfId="0" applyFont="1"/>
    <xf numFmtId="3" fontId="9" fillId="4" borderId="7" xfId="0" applyNumberFormat="1" applyFont="1" applyFill="1" applyBorder="1" applyAlignment="1" applyProtection="1">
      <alignment vertical="center"/>
      <protection locked="0"/>
    </xf>
    <xf numFmtId="3" fontId="6" fillId="5" borderId="7" xfId="0" applyNumberFormat="1" applyFont="1" applyFill="1" applyBorder="1" applyAlignment="1" applyProtection="1">
      <alignment vertical="center"/>
      <protection locked="0"/>
    </xf>
    <xf numFmtId="3" fontId="6" fillId="0" borderId="7" xfId="0" applyNumberFormat="1" applyFont="1" applyBorder="1" applyAlignment="1" applyProtection="1">
      <alignment vertical="center"/>
      <protection locked="0"/>
    </xf>
    <xf numFmtId="3" fontId="10" fillId="4" borderId="7" xfId="0" applyNumberFormat="1" applyFont="1" applyFill="1" applyBorder="1" applyAlignment="1" applyProtection="1">
      <alignment vertical="center"/>
      <protection locked="0"/>
    </xf>
    <xf numFmtId="3" fontId="10" fillId="5" borderId="7" xfId="0" applyNumberFormat="1" applyFont="1" applyFill="1" applyBorder="1" applyAlignment="1" applyProtection="1">
      <alignment vertical="center"/>
      <protection locked="0"/>
    </xf>
    <xf numFmtId="3" fontId="10" fillId="0" borderId="7" xfId="0" applyNumberFormat="1" applyFont="1" applyBorder="1" applyAlignment="1" applyProtection="1">
      <alignment vertical="center"/>
      <protection locked="0"/>
    </xf>
    <xf numFmtId="9" fontId="9" fillId="4" borderId="1" xfId="1" applyFont="1" applyFill="1" applyBorder="1" applyAlignment="1" applyProtection="1">
      <alignment vertical="center"/>
      <protection locked="0"/>
    </xf>
    <xf numFmtId="9" fontId="6" fillId="5" borderId="1" xfId="1" applyFont="1" applyFill="1" applyBorder="1" applyAlignment="1" applyProtection="1">
      <alignment vertical="center"/>
      <protection locked="0"/>
    </xf>
    <xf numFmtId="9" fontId="6" fillId="0" borderId="1" xfId="1" applyFont="1" applyBorder="1" applyAlignment="1" applyProtection="1">
      <alignment vertical="center"/>
      <protection locked="0"/>
    </xf>
    <xf numFmtId="3" fontId="12" fillId="0" borderId="6" xfId="0" applyNumberFormat="1" applyFont="1" applyBorder="1" applyAlignment="1" applyProtection="1">
      <alignment vertical="center"/>
      <protection locked="0"/>
    </xf>
    <xf numFmtId="9" fontId="12" fillId="5" borderId="6" xfId="1" applyFont="1" applyFill="1" applyBorder="1" applyAlignment="1" applyProtection="1">
      <alignment vertical="center"/>
      <protection locked="0"/>
    </xf>
    <xf numFmtId="3" fontId="12" fillId="5" borderId="6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6" fillId="5" borderId="1" xfId="0" applyNumberFormat="1" applyFont="1" applyFill="1" applyBorder="1" applyAlignment="1" applyProtection="1">
      <alignment vertical="center"/>
      <protection locked="0"/>
    </xf>
    <xf numFmtId="3" fontId="6" fillId="0" borderId="1" xfId="0" applyNumberFormat="1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vertical="center"/>
      <protection locked="0"/>
    </xf>
    <xf numFmtId="3" fontId="13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9" fillId="0" borderId="0" xfId="2" applyFont="1" applyAlignment="1">
      <alignment horizontal="left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737363</xdr:colOff>
      <xdr:row>4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0CDEEB-132F-40C5-841D-7923A29A5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552975" cy="795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tableau-reporting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0EE0-CCD7-4817-96E3-D5DB1B968019}">
  <sheetPr>
    <pageSetUpPr fitToPage="1"/>
  </sheetPr>
  <dimension ref="A1:Q34"/>
  <sheetViews>
    <sheetView showGridLines="0" tabSelected="1" zoomScale="110" zoomScaleNormal="110" workbookViewId="0">
      <selection activeCell="D6" sqref="D6"/>
    </sheetView>
  </sheetViews>
  <sheetFormatPr baseColWidth="10" defaultColWidth="11.375" defaultRowHeight="13.85" x14ac:dyDescent="0.25"/>
  <cols>
    <col min="1" max="1" width="30.125" style="1" customWidth="1"/>
    <col min="2" max="3" width="14.125" style="1" customWidth="1"/>
    <col min="4" max="15" width="12.875" style="1" customWidth="1"/>
    <col min="16" max="16" width="14.125" style="1" customWidth="1"/>
    <col min="17" max="17" width="14.125" style="11" customWidth="1"/>
    <col min="18" max="16384" width="11.375" style="1"/>
  </cols>
  <sheetData>
    <row r="1" spans="1:17" s="57" customFormat="1" ht="25.65" x14ac:dyDescent="0.25">
      <c r="A1" s="56" t="s">
        <v>38</v>
      </c>
      <c r="G1" s="59" t="s">
        <v>46</v>
      </c>
      <c r="Q1" s="58"/>
    </row>
    <row r="2" spans="1:17" s="57" customFormat="1" x14ac:dyDescent="0.25">
      <c r="Q2" s="58"/>
    </row>
    <row r="3" spans="1:17" s="57" customFormat="1" x14ac:dyDescent="0.25">
      <c r="Q3" s="58"/>
    </row>
    <row r="5" spans="1:17" ht="33.75" customHeight="1" x14ac:dyDescent="0.25">
      <c r="A5" s="2"/>
      <c r="B5" s="24" t="s">
        <v>35</v>
      </c>
      <c r="C5" s="26" t="s">
        <v>31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  <c r="L5" s="4" t="s">
        <v>20</v>
      </c>
      <c r="M5" s="4" t="s">
        <v>21</v>
      </c>
      <c r="N5" s="4" t="s">
        <v>22</v>
      </c>
      <c r="O5" s="4" t="s">
        <v>23</v>
      </c>
      <c r="P5" s="25" t="s">
        <v>32</v>
      </c>
      <c r="Q5" s="10" t="s">
        <v>34</v>
      </c>
    </row>
    <row r="6" spans="1:17" ht="17.350000000000001" customHeight="1" x14ac:dyDescent="0.25">
      <c r="A6" s="15" t="s">
        <v>1</v>
      </c>
      <c r="B6" s="36">
        <v>815895</v>
      </c>
      <c r="C6" s="37">
        <v>880000</v>
      </c>
      <c r="D6" s="38">
        <v>55789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16">
        <f>SUM(D6:O6)</f>
        <v>55789</v>
      </c>
      <c r="Q6" s="17">
        <f>P6-C6</f>
        <v>-824211</v>
      </c>
    </row>
    <row r="7" spans="1:17" ht="17.350000000000001" customHeight="1" x14ac:dyDescent="0.25">
      <c r="A7" s="20" t="s">
        <v>25</v>
      </c>
      <c r="B7" s="45"/>
      <c r="C7" s="46">
        <v>1</v>
      </c>
      <c r="D7" s="21">
        <f>IF(ISBLANK(D6),"",SUM($D6:D6)/$C6)</f>
        <v>6.3396590909090902E-2</v>
      </c>
      <c r="E7" s="21" t="str">
        <f>IF(ISBLANK(E6),"",SUM($D6:E6)/$C6)</f>
        <v/>
      </c>
      <c r="F7" s="21" t="str">
        <f>IF(ISBLANK(F6),"",SUM($D6:F6)/$C6)</f>
        <v/>
      </c>
      <c r="G7" s="21" t="str">
        <f>IF(ISBLANK(G6),"",SUM($D6:G6)/$C6)</f>
        <v/>
      </c>
      <c r="H7" s="21" t="str">
        <f>IF(ISBLANK(H6),"",SUM($D6:H6)/$C6)</f>
        <v/>
      </c>
      <c r="I7" s="21" t="str">
        <f>IF(ISBLANK(I6),"",SUM($D6:I6)/$C6)</f>
        <v/>
      </c>
      <c r="J7" s="21" t="str">
        <f>IF(ISBLANK(J6),"",SUM($D6:J6)/$C6)</f>
        <v/>
      </c>
      <c r="K7" s="21" t="str">
        <f>IF(ISBLANK(K6),"",SUM($D6:K6)/$C6)</f>
        <v/>
      </c>
      <c r="L7" s="21" t="str">
        <f>IF(ISBLANK(L6),"",SUM($D6:L6)/$C6)</f>
        <v/>
      </c>
      <c r="M7" s="21" t="str">
        <f>IF(ISBLANK(M6),"",SUM($D6:M6)/$C6)</f>
        <v/>
      </c>
      <c r="N7" s="21" t="str">
        <f>IF(ISBLANK(N6),"",SUM($D6:N6)/$C6)</f>
        <v/>
      </c>
      <c r="O7" s="21" t="str">
        <f>IF(ISBLANK(O6),"",SUM($D6:O6)/$C6)</f>
        <v/>
      </c>
      <c r="P7" s="23">
        <f t="shared" ref="P7" si="0">P6/$C$6</f>
        <v>6.3396590909090902E-2</v>
      </c>
      <c r="Q7" s="22"/>
    </row>
    <row r="8" spans="1:17" s="7" customFormat="1" ht="17.350000000000001" customHeight="1" x14ac:dyDescent="0.25">
      <c r="A8" s="18" t="s">
        <v>0</v>
      </c>
      <c r="B8" s="39">
        <v>76541</v>
      </c>
      <c r="C8" s="40">
        <v>82000</v>
      </c>
      <c r="D8" s="41">
        <v>4998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19">
        <f t="shared" ref="P8:P29" si="1">SUM(D8:O8)</f>
        <v>4998</v>
      </c>
      <c r="Q8" s="17">
        <f>P8-C8</f>
        <v>-77002</v>
      </c>
    </row>
    <row r="9" spans="1:17" ht="17.350000000000001" customHeight="1" x14ac:dyDescent="0.25">
      <c r="A9" s="20" t="s">
        <v>25</v>
      </c>
      <c r="B9" s="45"/>
      <c r="C9" s="47"/>
      <c r="D9" s="21">
        <f>IF(ISBLANK(D8),"",SUM($D8:D8)/$C8)</f>
        <v>6.0951219512195121E-2</v>
      </c>
      <c r="E9" s="21" t="str">
        <f>IF(ISBLANK(E8),"",SUM($D8:E8)/$C8)</f>
        <v/>
      </c>
      <c r="F9" s="21" t="str">
        <f>IF(ISBLANK(F8),"",SUM($D8:F8)/$C8)</f>
        <v/>
      </c>
      <c r="G9" s="21" t="str">
        <f>IF(ISBLANK(G8),"",SUM($D8:G8)/$C8)</f>
        <v/>
      </c>
      <c r="H9" s="21" t="str">
        <f>IF(ISBLANK(H8),"",SUM($D8:H8)/$C8)</f>
        <v/>
      </c>
      <c r="I9" s="21" t="str">
        <f>IF(ISBLANK(I8),"",SUM($D8:I8)/$C8)</f>
        <v/>
      </c>
      <c r="J9" s="21" t="str">
        <f>IF(ISBLANK(J8),"",SUM($D8:J8)/$C8)</f>
        <v/>
      </c>
      <c r="K9" s="21" t="str">
        <f>IF(ISBLANK(K8),"",SUM($D8:K8)/$C8)</f>
        <v/>
      </c>
      <c r="L9" s="21" t="str">
        <f>IF(ISBLANK(L8),"",SUM($D8:L8)/$C8)</f>
        <v/>
      </c>
      <c r="M9" s="21" t="str">
        <f>IF(ISBLANK(M8),"",SUM($D8:M8)/$C8)</f>
        <v/>
      </c>
      <c r="N9" s="21" t="str">
        <f>IF(ISBLANK(N8),"",SUM($D8:N8)/$C8)</f>
        <v/>
      </c>
      <c r="O9" s="21" t="str">
        <f>IF(ISBLANK(O8),"",SUM($D8:O8)/$C8)</f>
        <v/>
      </c>
      <c r="P9" s="23">
        <f t="shared" ref="P9" si="2">P8/$C$8</f>
        <v>6.0951219512195121E-2</v>
      </c>
      <c r="Q9" s="22"/>
    </row>
    <row r="10" spans="1:17" ht="17.350000000000001" customHeight="1" x14ac:dyDescent="0.25">
      <c r="A10" s="3" t="s">
        <v>24</v>
      </c>
      <c r="B10" s="42">
        <v>0.51</v>
      </c>
      <c r="C10" s="43">
        <v>0.55000000000000004</v>
      </c>
      <c r="D10" s="44">
        <v>0.51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8"/>
      <c r="Q10" s="13"/>
    </row>
    <row r="11" spans="1:17" ht="17.350000000000001" customHeight="1" x14ac:dyDescent="0.25">
      <c r="A11" s="9" t="s">
        <v>11</v>
      </c>
      <c r="B11" s="6">
        <f>B6*B10</f>
        <v>416106.45</v>
      </c>
      <c r="C11" s="5">
        <f t="shared" ref="C11:O11" si="3">C6*C10</f>
        <v>484000.00000000006</v>
      </c>
      <c r="D11" s="5">
        <f t="shared" si="3"/>
        <v>28452.39</v>
      </c>
      <c r="E11" s="5">
        <f t="shared" si="3"/>
        <v>0</v>
      </c>
      <c r="F11" s="5">
        <f t="shared" si="3"/>
        <v>0</v>
      </c>
      <c r="G11" s="5">
        <f t="shared" si="3"/>
        <v>0</v>
      </c>
      <c r="H11" s="5">
        <f t="shared" si="3"/>
        <v>0</v>
      </c>
      <c r="I11" s="5">
        <f t="shared" si="3"/>
        <v>0</v>
      </c>
      <c r="J11" s="5">
        <f t="shared" si="3"/>
        <v>0</v>
      </c>
      <c r="K11" s="5">
        <f t="shared" si="3"/>
        <v>0</v>
      </c>
      <c r="L11" s="5">
        <f t="shared" si="3"/>
        <v>0</v>
      </c>
      <c r="M11" s="5">
        <f t="shared" si="3"/>
        <v>0</v>
      </c>
      <c r="N11" s="5">
        <f t="shared" si="3"/>
        <v>0</v>
      </c>
      <c r="O11" s="5">
        <f t="shared" si="3"/>
        <v>0</v>
      </c>
      <c r="P11" s="5">
        <f t="shared" si="1"/>
        <v>28452.39</v>
      </c>
      <c r="Q11" s="14">
        <f>P11-C11</f>
        <v>-455547.61000000004</v>
      </c>
    </row>
    <row r="12" spans="1:17" ht="17.350000000000001" customHeight="1" x14ac:dyDescent="0.25">
      <c r="A12" s="48"/>
      <c r="B12" s="49"/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">
        <f t="shared" si="1"/>
        <v>0</v>
      </c>
      <c r="Q12" s="12">
        <f t="shared" ref="Q12:Q30" si="4">P12-C12</f>
        <v>0</v>
      </c>
    </row>
    <row r="13" spans="1:17" ht="17.350000000000001" customHeight="1" x14ac:dyDescent="0.25">
      <c r="A13" s="48" t="s">
        <v>3</v>
      </c>
      <c r="B13" s="49">
        <v>205789</v>
      </c>
      <c r="C13" s="50">
        <v>208000</v>
      </c>
      <c r="D13" s="51">
        <v>14000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">
        <f t="shared" si="1"/>
        <v>14000</v>
      </c>
      <c r="Q13" s="12">
        <f t="shared" si="4"/>
        <v>-194000</v>
      </c>
    </row>
    <row r="14" spans="1:17" ht="17.350000000000001" customHeight="1" x14ac:dyDescent="0.25">
      <c r="A14" s="9" t="s">
        <v>2</v>
      </c>
      <c r="B14" s="6">
        <f>B11-B13</f>
        <v>210317.45</v>
      </c>
      <c r="C14" s="5">
        <f t="shared" ref="C14:O14" si="5">C11-C13</f>
        <v>276000.00000000006</v>
      </c>
      <c r="D14" s="5">
        <f t="shared" si="5"/>
        <v>14452.39</v>
      </c>
      <c r="E14" s="5">
        <f t="shared" si="5"/>
        <v>0</v>
      </c>
      <c r="F14" s="5">
        <f t="shared" si="5"/>
        <v>0</v>
      </c>
      <c r="G14" s="5">
        <f t="shared" si="5"/>
        <v>0</v>
      </c>
      <c r="H14" s="5">
        <f t="shared" si="5"/>
        <v>0</v>
      </c>
      <c r="I14" s="5">
        <f t="shared" si="5"/>
        <v>0</v>
      </c>
      <c r="J14" s="5">
        <f t="shared" si="5"/>
        <v>0</v>
      </c>
      <c r="K14" s="5">
        <f t="shared" si="5"/>
        <v>0</v>
      </c>
      <c r="L14" s="5">
        <f t="shared" si="5"/>
        <v>0</v>
      </c>
      <c r="M14" s="5">
        <f t="shared" si="5"/>
        <v>0</v>
      </c>
      <c r="N14" s="5">
        <f t="shared" si="5"/>
        <v>0</v>
      </c>
      <c r="O14" s="5">
        <f t="shared" si="5"/>
        <v>0</v>
      </c>
      <c r="P14" s="5">
        <f t="shared" si="1"/>
        <v>14452.39</v>
      </c>
      <c r="Q14" s="14">
        <f t="shared" si="4"/>
        <v>-261547.61000000004</v>
      </c>
    </row>
    <row r="15" spans="1:17" ht="17.350000000000001" customHeight="1" x14ac:dyDescent="0.25">
      <c r="A15" s="48"/>
      <c r="B15" s="49"/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">
        <f t="shared" si="1"/>
        <v>0</v>
      </c>
      <c r="Q15" s="12">
        <f t="shared" si="4"/>
        <v>0</v>
      </c>
    </row>
    <row r="16" spans="1:17" ht="17.350000000000001" customHeight="1" x14ac:dyDescent="0.25">
      <c r="A16" s="48" t="s">
        <v>9</v>
      </c>
      <c r="B16" s="49">
        <v>48777</v>
      </c>
      <c r="C16" s="50">
        <v>48000</v>
      </c>
      <c r="D16" s="51">
        <v>3200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">
        <f t="shared" si="1"/>
        <v>3200</v>
      </c>
      <c r="Q16" s="12">
        <f t="shared" si="4"/>
        <v>-44800</v>
      </c>
    </row>
    <row r="17" spans="1:17" ht="17.350000000000001" customHeight="1" x14ac:dyDescent="0.25">
      <c r="A17" s="48" t="s">
        <v>7</v>
      </c>
      <c r="B17" s="49">
        <v>59232</v>
      </c>
      <c r="C17" s="50">
        <v>60000</v>
      </c>
      <c r="D17" s="51">
        <v>3605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">
        <f t="shared" si="1"/>
        <v>3605</v>
      </c>
      <c r="Q17" s="12">
        <f t="shared" si="4"/>
        <v>-56395</v>
      </c>
    </row>
    <row r="18" spans="1:17" ht="17.350000000000001" customHeight="1" x14ac:dyDescent="0.25">
      <c r="A18" s="48" t="s">
        <v>8</v>
      </c>
      <c r="B18" s="49">
        <v>15898</v>
      </c>
      <c r="C18" s="50">
        <v>16000</v>
      </c>
      <c r="D18" s="51">
        <v>1425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">
        <f t="shared" si="1"/>
        <v>1425</v>
      </c>
      <c r="Q18" s="12">
        <f t="shared" si="4"/>
        <v>-14575</v>
      </c>
    </row>
    <row r="19" spans="1:17" ht="17.350000000000001" customHeight="1" x14ac:dyDescent="0.25">
      <c r="A19" s="48" t="s">
        <v>4</v>
      </c>
      <c r="B19" s="49">
        <v>5412</v>
      </c>
      <c r="C19" s="50">
        <v>5500</v>
      </c>
      <c r="D19" s="51">
        <v>400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">
        <f t="shared" si="1"/>
        <v>400</v>
      </c>
      <c r="Q19" s="12">
        <f t="shared" si="4"/>
        <v>-5100</v>
      </c>
    </row>
    <row r="20" spans="1:17" ht="17.350000000000001" customHeight="1" x14ac:dyDescent="0.25">
      <c r="A20" s="48" t="s">
        <v>5</v>
      </c>
      <c r="B20" s="49">
        <v>18564</v>
      </c>
      <c r="C20" s="50">
        <v>19000</v>
      </c>
      <c r="D20" s="51">
        <v>1500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">
        <f t="shared" si="1"/>
        <v>1500</v>
      </c>
      <c r="Q20" s="12">
        <f t="shared" si="4"/>
        <v>-17500</v>
      </c>
    </row>
    <row r="21" spans="1:17" ht="17.350000000000001" customHeight="1" x14ac:dyDescent="0.25">
      <c r="A21" s="48" t="s">
        <v>6</v>
      </c>
      <c r="B21" s="49">
        <v>4782</v>
      </c>
      <c r="C21" s="50">
        <v>5000</v>
      </c>
      <c r="D21" s="51">
        <v>159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">
        <f t="shared" si="1"/>
        <v>159</v>
      </c>
      <c r="Q21" s="12">
        <f t="shared" si="4"/>
        <v>-4841</v>
      </c>
    </row>
    <row r="22" spans="1:17" ht="17.350000000000001" customHeight="1" x14ac:dyDescent="0.25">
      <c r="A22" s="48" t="s">
        <v>29</v>
      </c>
      <c r="B22" s="49">
        <v>5450</v>
      </c>
      <c r="C22" s="50">
        <v>6000</v>
      </c>
      <c r="D22" s="51">
        <v>0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">
        <f t="shared" si="1"/>
        <v>0</v>
      </c>
      <c r="Q22" s="12">
        <f t="shared" si="4"/>
        <v>-6000</v>
      </c>
    </row>
    <row r="23" spans="1:17" ht="17.350000000000001" customHeight="1" x14ac:dyDescent="0.25">
      <c r="A23" s="9" t="s">
        <v>10</v>
      </c>
      <c r="B23" s="6">
        <f>SUM(B16:B22)</f>
        <v>158115</v>
      </c>
      <c r="C23" s="5">
        <f t="shared" ref="C23:P23" si="6">SUM(C16:C22)</f>
        <v>159500</v>
      </c>
      <c r="D23" s="5">
        <f t="shared" si="6"/>
        <v>10289</v>
      </c>
      <c r="E23" s="5">
        <f t="shared" si="6"/>
        <v>0</v>
      </c>
      <c r="F23" s="5">
        <f t="shared" si="6"/>
        <v>0</v>
      </c>
      <c r="G23" s="5">
        <f t="shared" si="6"/>
        <v>0</v>
      </c>
      <c r="H23" s="5">
        <f t="shared" si="6"/>
        <v>0</v>
      </c>
      <c r="I23" s="5">
        <f t="shared" si="6"/>
        <v>0</v>
      </c>
      <c r="J23" s="5">
        <f t="shared" si="6"/>
        <v>0</v>
      </c>
      <c r="K23" s="5">
        <f t="shared" si="6"/>
        <v>0</v>
      </c>
      <c r="L23" s="5">
        <f t="shared" si="6"/>
        <v>0</v>
      </c>
      <c r="M23" s="5">
        <f t="shared" si="6"/>
        <v>0</v>
      </c>
      <c r="N23" s="5">
        <f t="shared" si="6"/>
        <v>0</v>
      </c>
      <c r="O23" s="5">
        <f t="shared" si="6"/>
        <v>0</v>
      </c>
      <c r="P23" s="5">
        <f t="shared" si="6"/>
        <v>10289</v>
      </c>
      <c r="Q23" s="14">
        <f t="shared" si="4"/>
        <v>-149211</v>
      </c>
    </row>
    <row r="24" spans="1:17" ht="17.350000000000001" customHeight="1" x14ac:dyDescent="0.25">
      <c r="A24" s="48"/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">
        <f t="shared" si="1"/>
        <v>0</v>
      </c>
      <c r="Q24" s="12">
        <f t="shared" si="4"/>
        <v>0</v>
      </c>
    </row>
    <row r="25" spans="1:17" ht="17.350000000000001" customHeight="1" x14ac:dyDescent="0.25">
      <c r="A25" s="9" t="s">
        <v>26</v>
      </c>
      <c r="B25" s="6">
        <f>B11-B14-B23</f>
        <v>47674</v>
      </c>
      <c r="C25" s="5">
        <f t="shared" ref="C25:P25" si="7">C11-C14-C23</f>
        <v>48500</v>
      </c>
      <c r="D25" s="5">
        <f t="shared" si="7"/>
        <v>3711</v>
      </c>
      <c r="E25" s="5">
        <f t="shared" si="7"/>
        <v>0</v>
      </c>
      <c r="F25" s="5">
        <f t="shared" si="7"/>
        <v>0</v>
      </c>
      <c r="G25" s="5">
        <f t="shared" si="7"/>
        <v>0</v>
      </c>
      <c r="H25" s="5">
        <f t="shared" si="7"/>
        <v>0</v>
      </c>
      <c r="I25" s="5">
        <f t="shared" si="7"/>
        <v>0</v>
      </c>
      <c r="J25" s="5">
        <f t="shared" si="7"/>
        <v>0</v>
      </c>
      <c r="K25" s="5">
        <f t="shared" si="7"/>
        <v>0</v>
      </c>
      <c r="L25" s="5">
        <f t="shared" si="7"/>
        <v>0</v>
      </c>
      <c r="M25" s="5">
        <f t="shared" si="7"/>
        <v>0</v>
      </c>
      <c r="N25" s="5">
        <f t="shared" si="7"/>
        <v>0</v>
      </c>
      <c r="O25" s="5">
        <f t="shared" si="7"/>
        <v>0</v>
      </c>
      <c r="P25" s="5">
        <f t="shared" si="7"/>
        <v>3711</v>
      </c>
      <c r="Q25" s="14">
        <f t="shared" si="4"/>
        <v>-44789</v>
      </c>
    </row>
    <row r="26" spans="1:17" ht="17.350000000000001" customHeight="1" x14ac:dyDescent="0.25">
      <c r="A26" s="48"/>
      <c r="B26" s="49"/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">
        <f t="shared" si="1"/>
        <v>0</v>
      </c>
      <c r="Q26" s="12">
        <f t="shared" si="4"/>
        <v>0</v>
      </c>
    </row>
    <row r="27" spans="1:17" ht="17.350000000000001" customHeight="1" x14ac:dyDescent="0.25">
      <c r="A27" s="48" t="s">
        <v>27</v>
      </c>
      <c r="B27" s="49">
        <v>12450</v>
      </c>
      <c r="C27" s="50">
        <v>11000</v>
      </c>
      <c r="D27" s="51">
        <v>1000</v>
      </c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">
        <f t="shared" si="1"/>
        <v>1000</v>
      </c>
      <c r="Q27" s="12">
        <f t="shared" si="4"/>
        <v>-10000</v>
      </c>
    </row>
    <row r="28" spans="1:17" ht="17.350000000000001" customHeight="1" x14ac:dyDescent="0.25">
      <c r="A28" s="48" t="s">
        <v>28</v>
      </c>
      <c r="B28" s="49">
        <v>2788</v>
      </c>
      <c r="C28" s="50">
        <v>2800</v>
      </c>
      <c r="D28" s="51">
        <v>195</v>
      </c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">
        <f t="shared" si="1"/>
        <v>195</v>
      </c>
      <c r="Q28" s="12">
        <f t="shared" si="4"/>
        <v>-2605</v>
      </c>
    </row>
    <row r="29" spans="1:17" ht="17.350000000000001" customHeight="1" x14ac:dyDescent="0.25">
      <c r="A29" s="48"/>
      <c r="B29" s="49"/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">
        <f t="shared" si="1"/>
        <v>0</v>
      </c>
      <c r="Q29" s="12">
        <f t="shared" si="4"/>
        <v>0</v>
      </c>
    </row>
    <row r="30" spans="1:17" ht="17.350000000000001" customHeight="1" x14ac:dyDescent="0.25">
      <c r="A30" s="9" t="s">
        <v>30</v>
      </c>
      <c r="B30" s="6">
        <f>+B25-B26-B27-B28-B29</f>
        <v>32436</v>
      </c>
      <c r="C30" s="5">
        <f t="shared" ref="C30:P30" si="8">+C25-C26-C27-C28-C29</f>
        <v>34700</v>
      </c>
      <c r="D30" s="5">
        <f t="shared" si="8"/>
        <v>2516</v>
      </c>
      <c r="E30" s="5">
        <f t="shared" si="8"/>
        <v>0</v>
      </c>
      <c r="F30" s="5">
        <f t="shared" si="8"/>
        <v>0</v>
      </c>
      <c r="G30" s="5">
        <f t="shared" si="8"/>
        <v>0</v>
      </c>
      <c r="H30" s="5">
        <f t="shared" si="8"/>
        <v>0</v>
      </c>
      <c r="I30" s="5">
        <f t="shared" si="8"/>
        <v>0</v>
      </c>
      <c r="J30" s="5">
        <f t="shared" si="8"/>
        <v>0</v>
      </c>
      <c r="K30" s="5">
        <f t="shared" si="8"/>
        <v>0</v>
      </c>
      <c r="L30" s="5">
        <f t="shared" si="8"/>
        <v>0</v>
      </c>
      <c r="M30" s="5">
        <f t="shared" si="8"/>
        <v>0</v>
      </c>
      <c r="N30" s="5">
        <f t="shared" si="8"/>
        <v>0</v>
      </c>
      <c r="O30" s="5">
        <f t="shared" si="8"/>
        <v>0</v>
      </c>
      <c r="P30" s="5">
        <f t="shared" si="8"/>
        <v>2516</v>
      </c>
      <c r="Q30" s="14">
        <f t="shared" si="4"/>
        <v>-32184</v>
      </c>
    </row>
    <row r="31" spans="1:17" ht="17.350000000000001" customHeight="1" x14ac:dyDescent="0.25">
      <c r="A31" s="48"/>
      <c r="B31" s="49"/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3"/>
    </row>
    <row r="32" spans="1:17" ht="17.350000000000001" customHeight="1" x14ac:dyDescent="0.25">
      <c r="A32" s="54" t="s">
        <v>33</v>
      </c>
      <c r="B32" s="49"/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53"/>
    </row>
    <row r="33" spans="1:17" ht="17.350000000000001" customHeight="1" x14ac:dyDescent="0.25">
      <c r="A33" s="55" t="s">
        <v>36</v>
      </c>
      <c r="B33" s="49">
        <v>25789</v>
      </c>
      <c r="C33" s="50"/>
      <c r="D33" s="51">
        <v>25741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53"/>
    </row>
    <row r="34" spans="1:17" ht="17.350000000000001" customHeight="1" x14ac:dyDescent="0.25">
      <c r="A34" s="55" t="s">
        <v>37</v>
      </c>
      <c r="B34" s="49">
        <v>22447</v>
      </c>
      <c r="C34" s="50"/>
      <c r="D34" s="51">
        <v>21444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2"/>
      <c r="Q34" s="53"/>
    </row>
  </sheetData>
  <sheetProtection algorithmName="SHA-512" hashValue="gAEFJBXApm+nEzYCRJ9HKhQwm7XUxsB1L+Vmj5uLl1gY28OExHvCyL0FoPknUw1qvBrsVeSHQ9ZbFDSNd9iQcw==" saltValue="EiQ7LcbnEUkuIwiwy2ToCQ==" spinCount="100000" sheet="1" objects="1" scenarios="1" selectLockedCells="1"/>
  <phoneticPr fontId="5" type="noConversion"/>
  <printOptions horizontalCentered="1" verticalCentered="1"/>
  <pageMargins left="0.34" right="0.31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1EA7-726F-47AA-BC9D-7321481D9F37}">
  <dimension ref="A9:I28"/>
  <sheetViews>
    <sheetView showGridLines="0" zoomScale="110" zoomScaleNormal="110" workbookViewId="0">
      <selection activeCell="A28" sqref="A28"/>
    </sheetView>
  </sheetViews>
  <sheetFormatPr baseColWidth="10" defaultRowHeight="14.55" x14ac:dyDescent="0.25"/>
  <cols>
    <col min="1" max="1" width="12.375" bestFit="1" customWidth="1"/>
    <col min="2" max="2" width="14.25" customWidth="1"/>
    <col min="8" max="8" width="28.375" customWidth="1"/>
  </cols>
  <sheetData>
    <row r="9" spans="1:9" ht="20.8" x14ac:dyDescent="0.35">
      <c r="A9" s="27" t="s">
        <v>39</v>
      </c>
    </row>
    <row r="10" spans="1:9" ht="18" x14ac:dyDescent="0.3">
      <c r="A10" s="28"/>
    </row>
    <row r="11" spans="1:9" ht="18" x14ac:dyDescent="0.3">
      <c r="B11" s="28" t="s">
        <v>40</v>
      </c>
      <c r="C11" s="60" t="s">
        <v>47</v>
      </c>
      <c r="D11" s="60"/>
      <c r="E11" s="60"/>
      <c r="F11" s="60"/>
      <c r="G11" s="60"/>
      <c r="H11" s="60"/>
      <c r="I11" s="29" t="s">
        <v>41</v>
      </c>
    </row>
    <row r="13" spans="1:9" ht="15.95" x14ac:dyDescent="0.3">
      <c r="B13" s="30" t="s">
        <v>42</v>
      </c>
    </row>
    <row r="24" spans="1:1" x14ac:dyDescent="0.25">
      <c r="A24" s="31" t="s">
        <v>43</v>
      </c>
    </row>
    <row r="25" spans="1:1" x14ac:dyDescent="0.25">
      <c r="A25" s="32" t="s">
        <v>44</v>
      </c>
    </row>
    <row r="26" spans="1:1" x14ac:dyDescent="0.25">
      <c r="A26" s="33" t="s">
        <v>45</v>
      </c>
    </row>
    <row r="27" spans="1:1" x14ac:dyDescent="0.25">
      <c r="A27" s="34"/>
    </row>
    <row r="28" spans="1:1" x14ac:dyDescent="0.25">
      <c r="A28" s="35"/>
    </row>
  </sheetData>
  <sheetProtection algorithmName="SHA-512" hashValue="kVjSolljnlKR10wDkrr7ijVRtvOWYwzE6wyOwO+geqitJ5jQqw+GtN0cbmTrE8lZOP2cVwbEFaP+5GsVLP0fug==" saltValue="Ezrc94DRSN+I1HvxuuFT4w==" spinCount="100000" sheet="1" objects="1" scenarios="1"/>
  <mergeCells count="1">
    <mergeCell ref="C11:H11"/>
  </mergeCells>
  <hyperlinks>
    <hyperlink ref="C11" r:id="rId1" xr:uid="{B71E563B-241B-4FE6-9698-1C3DCB3BA5FF}"/>
    <hyperlink ref="A25" r:id="rId2" xr:uid="{D37A9554-21A4-403C-B6B1-0607ABA5619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 de reporting</vt:lpstr>
      <vt:lpstr>Mot de passe</vt:lpstr>
      <vt:lpstr>'Tableau de reporting'!Zone_d_impression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2022-01-27T13:47:25Z</cp:lastPrinted>
  <dcterms:created xsi:type="dcterms:W3CDTF">2022-01-27T08:04:14Z</dcterms:created>
  <dcterms:modified xsi:type="dcterms:W3CDTF">2026-05-01T07:34:26Z</dcterms:modified>
</cp:coreProperties>
</file>